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63" i="1" l="1"/>
  <c r="C63" i="1"/>
  <c r="D63" i="1"/>
  <c r="B63" i="1"/>
  <c r="E5" i="1"/>
  <c r="E7" i="1"/>
  <c r="E9" i="1"/>
  <c r="E11" i="1"/>
  <c r="E13" i="1"/>
  <c r="E15" i="1"/>
  <c r="E17" i="1"/>
  <c r="E19" i="1"/>
  <c r="E20" i="1"/>
  <c r="E24" i="1"/>
  <c r="E28" i="1"/>
  <c r="E32" i="1"/>
  <c r="E36" i="1"/>
  <c r="E40" i="1"/>
  <c r="E44" i="1"/>
  <c r="E48" i="1"/>
  <c r="E52" i="1"/>
  <c r="E56" i="1"/>
  <c r="E60" i="1"/>
  <c r="D62" i="1"/>
  <c r="E62" i="1" s="1"/>
  <c r="D61" i="1"/>
  <c r="E61" i="1" s="1"/>
  <c r="D60" i="1"/>
  <c r="D59" i="1"/>
  <c r="E59" i="1" s="1"/>
  <c r="D58" i="1"/>
  <c r="E58" i="1" s="1"/>
  <c r="D57" i="1"/>
  <c r="E57" i="1" s="1"/>
  <c r="D56" i="1"/>
  <c r="D55" i="1"/>
  <c r="E55" i="1" s="1"/>
  <c r="D54" i="1"/>
  <c r="E54" i="1" s="1"/>
  <c r="D53" i="1"/>
  <c r="E53" i="1" s="1"/>
  <c r="D52" i="1"/>
  <c r="D51" i="1"/>
  <c r="E51" i="1" s="1"/>
  <c r="D50" i="1"/>
  <c r="E50" i="1" s="1"/>
  <c r="D49" i="1"/>
  <c r="E49" i="1" s="1"/>
  <c r="D48" i="1"/>
  <c r="D47" i="1"/>
  <c r="E47" i="1" s="1"/>
  <c r="D46" i="1"/>
  <c r="E46" i="1" s="1"/>
  <c r="D45" i="1"/>
  <c r="E45" i="1" s="1"/>
  <c r="D44" i="1"/>
  <c r="D43" i="1"/>
  <c r="E43" i="1" s="1"/>
  <c r="D42" i="1"/>
  <c r="E42" i="1" s="1"/>
  <c r="D41" i="1"/>
  <c r="E41" i="1" s="1"/>
  <c r="D40" i="1"/>
  <c r="D39" i="1"/>
  <c r="E39" i="1" s="1"/>
  <c r="D38" i="1"/>
  <c r="E38" i="1" s="1"/>
  <c r="D37" i="1"/>
  <c r="E37" i="1" s="1"/>
  <c r="D36" i="1"/>
  <c r="D35" i="1"/>
  <c r="E35" i="1" s="1"/>
  <c r="D34" i="1"/>
  <c r="E34" i="1" s="1"/>
  <c r="D33" i="1"/>
  <c r="E33" i="1" s="1"/>
  <c r="D32" i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E25" i="1" s="1"/>
  <c r="D24" i="1"/>
  <c r="D23" i="1"/>
  <c r="E23" i="1" s="1"/>
  <c r="D22" i="1"/>
  <c r="E22" i="1" s="1"/>
  <c r="D21" i="1"/>
  <c r="E21" i="1" s="1"/>
  <c r="D19" i="1"/>
  <c r="D18" i="1"/>
  <c r="E18" i="1" s="1"/>
  <c r="D17" i="1"/>
  <c r="D16" i="1"/>
  <c r="E16" i="1" s="1"/>
  <c r="D15" i="1"/>
  <c r="D14" i="1"/>
  <c r="E14" i="1" s="1"/>
  <c r="D13" i="1"/>
  <c r="D12" i="1"/>
  <c r="E12" i="1" s="1"/>
  <c r="D11" i="1"/>
  <c r="D10" i="1"/>
  <c r="E10" i="1" s="1"/>
  <c r="D9" i="1"/>
  <c r="D8" i="1"/>
  <c r="E8" i="1" s="1"/>
  <c r="D7" i="1"/>
  <c r="D6" i="1"/>
  <c r="E6" i="1" s="1"/>
  <c r="D5" i="1"/>
  <c r="D4" i="1"/>
  <c r="E4" i="1" s="1"/>
  <c r="D3" i="1"/>
  <c r="C3" i="1"/>
  <c r="E3" i="1" s="1"/>
</calcChain>
</file>

<file path=xl/sharedStrings.xml><?xml version="1.0" encoding="utf-8"?>
<sst xmlns="http://schemas.openxmlformats.org/spreadsheetml/2006/main" count="66" uniqueCount="65">
  <si>
    <t>Cocina Móvil 1-40</t>
  </si>
  <si>
    <t>Los  Mina</t>
  </si>
  <si>
    <t>Cocina Adm I</t>
  </si>
  <si>
    <t>Cocina Adm II</t>
  </si>
  <si>
    <t>Villa Olímpica</t>
  </si>
  <si>
    <t>Villa Liberación</t>
  </si>
  <si>
    <t>Cristo Rey</t>
  </si>
  <si>
    <t>Los  Alcarrizos</t>
  </si>
  <si>
    <t>Las  Caobas</t>
  </si>
  <si>
    <t>Loteria Nacional</t>
  </si>
  <si>
    <t>UASD Sto.Dgo</t>
  </si>
  <si>
    <t>Monte Plata</t>
  </si>
  <si>
    <t>Bayaguana</t>
  </si>
  <si>
    <t>Sabana Grande de Boyá</t>
  </si>
  <si>
    <t>La Romana</t>
  </si>
  <si>
    <t>El Seibo</t>
  </si>
  <si>
    <t>Hato Mayor</t>
  </si>
  <si>
    <t xml:space="preserve">Higuey </t>
  </si>
  <si>
    <t>Quisqueya</t>
  </si>
  <si>
    <t>San Pedro De Macorís</t>
  </si>
  <si>
    <t>San Cristóbal</t>
  </si>
  <si>
    <t xml:space="preserve">Villa Altagracia </t>
  </si>
  <si>
    <t>San José de Ocoa</t>
  </si>
  <si>
    <t>Azua</t>
  </si>
  <si>
    <t>Estebania</t>
  </si>
  <si>
    <t>Barahona</t>
  </si>
  <si>
    <t>UASD Barahona</t>
  </si>
  <si>
    <t>Enriquillo</t>
  </si>
  <si>
    <t>Paraiso</t>
  </si>
  <si>
    <t>Batey 6</t>
  </si>
  <si>
    <t>San Juan De La Maguana</t>
  </si>
  <si>
    <t>UASD San Juan De La Maguana</t>
  </si>
  <si>
    <t>El Yaque</t>
  </si>
  <si>
    <t>Bohechio</t>
  </si>
  <si>
    <t>Arroyo Cano</t>
  </si>
  <si>
    <t>Neyba</t>
  </si>
  <si>
    <t>Galván</t>
  </si>
  <si>
    <t>Elías Piña</t>
  </si>
  <si>
    <t>Pedernales</t>
  </si>
  <si>
    <t>Boca De Cachón</t>
  </si>
  <si>
    <t>Cristóbal</t>
  </si>
  <si>
    <t>Postrer Rio</t>
  </si>
  <si>
    <t>Samaná</t>
  </si>
  <si>
    <t>Bonao</t>
  </si>
  <si>
    <t>La Vega</t>
  </si>
  <si>
    <t>Constanza</t>
  </si>
  <si>
    <t>Moca</t>
  </si>
  <si>
    <t>San Francisco. De Macorís</t>
  </si>
  <si>
    <t>Nagua</t>
  </si>
  <si>
    <t>Cotui</t>
  </si>
  <si>
    <t>Los  Platanitos</t>
  </si>
  <si>
    <t>Navarrete</t>
  </si>
  <si>
    <t>Pekín, Santiago</t>
  </si>
  <si>
    <t>Villa Gonzalez</t>
  </si>
  <si>
    <t>Santiago Rodríguez</t>
  </si>
  <si>
    <t>Puerto Plata</t>
  </si>
  <si>
    <t>Montecristi</t>
  </si>
  <si>
    <t>Cruz De Manzanillo</t>
  </si>
  <si>
    <t xml:space="preserve">Mao Valverde </t>
  </si>
  <si>
    <t>Dajabón</t>
  </si>
  <si>
    <t>OCTUBRE</t>
  </si>
  <si>
    <t xml:space="preserve">NOVIEMBRE </t>
  </si>
  <si>
    <t>DICIEMBRE</t>
  </si>
  <si>
    <t>TOTAL</t>
  </si>
  <si>
    <t>COMEDORES FIJOS Y COCINAS MOVILES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</si>
</sst>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rgb="FF4C4747"/>
      <name val="Times New Roman"/>
      <family val="1"/>
    </font>
    <font>
      <sz val="12"/>
      <color rgb="FF20212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 vertical="top"/>
    </xf>
    <xf numFmtId="3" fontId="1" fillId="2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/>
    </xf>
    <xf numFmtId="0" fontId="2" fillId="2" borderId="1" xfId="0" applyFont="1" applyFill="1" applyBorder="1" applyAlignme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/>
    <xf numFmtId="164" fontId="4" fillId="2" borderId="1" xfId="0" applyNumberFormat="1" applyFont="1" applyFill="1" applyBorder="1"/>
    <xf numFmtId="164" fontId="4" fillId="4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A52" workbookViewId="0">
      <selection activeCell="D68" sqref="D68"/>
    </sheetView>
  </sheetViews>
  <sheetFormatPr baseColWidth="10" defaultColWidth="9.140625" defaultRowHeight="15" x14ac:dyDescent="0.25"/>
  <cols>
    <col min="1" max="1" width="43.5703125" customWidth="1"/>
    <col min="2" max="2" width="10.140625" bestFit="1" customWidth="1"/>
    <col min="3" max="3" width="18.28515625" customWidth="1"/>
    <col min="4" max="4" width="13.42578125" customWidth="1"/>
    <col min="5" max="5" width="14.28515625" customWidth="1"/>
  </cols>
  <sheetData>
    <row r="2" spans="1:5" x14ac:dyDescent="0.25">
      <c r="A2" s="7" t="s">
        <v>64</v>
      </c>
      <c r="B2" s="8" t="s">
        <v>60</v>
      </c>
      <c r="C2" s="8" t="s">
        <v>61</v>
      </c>
      <c r="D2" s="8" t="s">
        <v>62</v>
      </c>
      <c r="E2" s="8" t="s">
        <v>63</v>
      </c>
    </row>
    <row r="3" spans="1:5" x14ac:dyDescent="0.25">
      <c r="A3" s="2" t="s">
        <v>0</v>
      </c>
      <c r="B3" s="9">
        <v>300821</v>
      </c>
      <c r="C3" s="9">
        <f>74896+196344</f>
        <v>271240</v>
      </c>
      <c r="D3" s="9">
        <f>757938+81102</f>
        <v>839040</v>
      </c>
      <c r="E3" s="10">
        <f>SUM(B3:D3)</f>
        <v>1411101</v>
      </c>
    </row>
    <row r="4" spans="1:5" x14ac:dyDescent="0.25">
      <c r="A4" s="5" t="s">
        <v>1</v>
      </c>
      <c r="B4" s="11">
        <v>418582</v>
      </c>
      <c r="C4" s="11">
        <v>415643</v>
      </c>
      <c r="D4" s="11">
        <f>255470+1980+202588+1151188</f>
        <v>1611226</v>
      </c>
      <c r="E4" s="11">
        <f t="shared" ref="E4:E62" si="0">SUM(B4:D4)</f>
        <v>2445451</v>
      </c>
    </row>
    <row r="5" spans="1:5" x14ac:dyDescent="0.25">
      <c r="A5" s="1" t="s">
        <v>2</v>
      </c>
      <c r="B5" s="10">
        <v>57898</v>
      </c>
      <c r="C5" s="10">
        <v>61197</v>
      </c>
      <c r="D5" s="10">
        <f>7550+3210+23842+1596919</f>
        <v>1631521</v>
      </c>
      <c r="E5" s="10">
        <f t="shared" si="0"/>
        <v>1750616</v>
      </c>
    </row>
    <row r="6" spans="1:5" x14ac:dyDescent="0.25">
      <c r="A6" s="5" t="s">
        <v>3</v>
      </c>
      <c r="B6" s="11">
        <v>84414</v>
      </c>
      <c r="C6" s="11">
        <v>117159</v>
      </c>
      <c r="D6" s="11">
        <f>11085+55560+1527427</f>
        <v>1594072</v>
      </c>
      <c r="E6" s="11">
        <f t="shared" si="0"/>
        <v>1795645</v>
      </c>
    </row>
    <row r="7" spans="1:5" x14ac:dyDescent="0.25">
      <c r="A7" s="1" t="s">
        <v>4</v>
      </c>
      <c r="B7" s="10">
        <v>60371</v>
      </c>
      <c r="C7" s="10">
        <v>77898</v>
      </c>
      <c r="D7" s="10">
        <f>5625+35991+388104</f>
        <v>429720</v>
      </c>
      <c r="E7" s="10">
        <f t="shared" si="0"/>
        <v>567989</v>
      </c>
    </row>
    <row r="8" spans="1:5" x14ac:dyDescent="0.25">
      <c r="A8" s="5" t="s">
        <v>5</v>
      </c>
      <c r="B8" s="11">
        <v>85146</v>
      </c>
      <c r="C8" s="11">
        <v>94585</v>
      </c>
      <c r="D8" s="11">
        <f>644+39561+350656</f>
        <v>390861</v>
      </c>
      <c r="E8" s="11">
        <f t="shared" si="0"/>
        <v>570592</v>
      </c>
    </row>
    <row r="9" spans="1:5" x14ac:dyDescent="0.25">
      <c r="A9" s="1" t="s">
        <v>6</v>
      </c>
      <c r="B9" s="10">
        <v>96389</v>
      </c>
      <c r="C9" s="10">
        <v>126653</v>
      </c>
      <c r="D9" s="10">
        <f>1230+1016+81725+479001</f>
        <v>562972</v>
      </c>
      <c r="E9" s="10">
        <f t="shared" si="0"/>
        <v>786014</v>
      </c>
    </row>
    <row r="10" spans="1:5" x14ac:dyDescent="0.25">
      <c r="A10" s="5" t="s">
        <v>7</v>
      </c>
      <c r="B10" s="11">
        <v>71757</v>
      </c>
      <c r="C10" s="11">
        <v>82650</v>
      </c>
      <c r="D10" s="11">
        <f>1102+37208+491070</f>
        <v>529380</v>
      </c>
      <c r="E10" s="11">
        <f t="shared" si="0"/>
        <v>683787</v>
      </c>
    </row>
    <row r="11" spans="1:5" x14ac:dyDescent="0.25">
      <c r="A11" s="1" t="s">
        <v>8</v>
      </c>
      <c r="B11" s="10">
        <v>58798</v>
      </c>
      <c r="C11" s="10">
        <v>91350</v>
      </c>
      <c r="D11" s="10">
        <f>4437+1020+43850+326224</f>
        <v>375531</v>
      </c>
      <c r="E11" s="10">
        <f t="shared" si="0"/>
        <v>525679</v>
      </c>
    </row>
    <row r="12" spans="1:5" x14ac:dyDescent="0.25">
      <c r="A12" s="4" t="s">
        <v>9</v>
      </c>
      <c r="B12" s="11">
        <v>16516</v>
      </c>
      <c r="C12" s="11">
        <v>19232</v>
      </c>
      <c r="D12" s="11">
        <f>517+15641+529+3619</f>
        <v>20306</v>
      </c>
      <c r="E12" s="11">
        <f t="shared" si="0"/>
        <v>56054</v>
      </c>
    </row>
    <row r="13" spans="1:5" x14ac:dyDescent="0.25">
      <c r="A13" s="1" t="s">
        <v>10</v>
      </c>
      <c r="B13" s="10">
        <v>220424</v>
      </c>
      <c r="C13" s="10">
        <v>226877</v>
      </c>
      <c r="D13" s="10">
        <f>287+10923</f>
        <v>11210</v>
      </c>
      <c r="E13" s="10">
        <f t="shared" si="0"/>
        <v>458511</v>
      </c>
    </row>
    <row r="14" spans="1:5" x14ac:dyDescent="0.25">
      <c r="A14" s="5" t="s">
        <v>11</v>
      </c>
      <c r="B14" s="11">
        <v>15589</v>
      </c>
      <c r="C14" s="11">
        <v>14475</v>
      </c>
      <c r="D14" s="11">
        <f>728+14845+69720</f>
        <v>85293</v>
      </c>
      <c r="E14" s="11">
        <f t="shared" si="0"/>
        <v>115357</v>
      </c>
    </row>
    <row r="15" spans="1:5" x14ac:dyDescent="0.25">
      <c r="A15" s="1" t="s">
        <v>12</v>
      </c>
      <c r="B15" s="10">
        <v>23144</v>
      </c>
      <c r="C15" s="10">
        <v>23514</v>
      </c>
      <c r="D15" s="10">
        <f>1250+462+16559+21750</f>
        <v>40021</v>
      </c>
      <c r="E15" s="10">
        <f t="shared" si="0"/>
        <v>86679</v>
      </c>
    </row>
    <row r="16" spans="1:5" x14ac:dyDescent="0.25">
      <c r="A16" s="5" t="s">
        <v>13</v>
      </c>
      <c r="B16" s="11">
        <v>18945</v>
      </c>
      <c r="C16" s="11">
        <v>19994</v>
      </c>
      <c r="D16" s="11">
        <f>341+32816</f>
        <v>33157</v>
      </c>
      <c r="E16" s="11">
        <f t="shared" si="0"/>
        <v>72096</v>
      </c>
    </row>
    <row r="17" spans="1:5" x14ac:dyDescent="0.25">
      <c r="A17" s="1" t="s">
        <v>14</v>
      </c>
      <c r="B17" s="10">
        <v>19342</v>
      </c>
      <c r="C17" s="10">
        <v>16167</v>
      </c>
      <c r="D17" s="10">
        <f>333+10486+101270</f>
        <v>112089</v>
      </c>
      <c r="E17" s="10">
        <f t="shared" si="0"/>
        <v>147598</v>
      </c>
    </row>
    <row r="18" spans="1:5" x14ac:dyDescent="0.25">
      <c r="A18" s="5" t="s">
        <v>15</v>
      </c>
      <c r="B18" s="11">
        <v>24074</v>
      </c>
      <c r="C18" s="11">
        <v>22688</v>
      </c>
      <c r="D18" s="11">
        <f>294+15841+80360</f>
        <v>96495</v>
      </c>
      <c r="E18" s="11">
        <f t="shared" si="0"/>
        <v>143257</v>
      </c>
    </row>
    <row r="19" spans="1:5" x14ac:dyDescent="0.25">
      <c r="A19" s="1" t="s">
        <v>16</v>
      </c>
      <c r="B19" s="10">
        <v>34686</v>
      </c>
      <c r="C19" s="10">
        <v>36135</v>
      </c>
      <c r="D19" s="10">
        <f>311+35840+52050</f>
        <v>88201</v>
      </c>
      <c r="E19" s="10">
        <f t="shared" si="0"/>
        <v>159022</v>
      </c>
    </row>
    <row r="20" spans="1:5" x14ac:dyDescent="0.25">
      <c r="A20" s="5" t="s">
        <v>17</v>
      </c>
      <c r="B20" s="11"/>
      <c r="C20" s="11"/>
      <c r="D20" s="11"/>
      <c r="E20" s="11">
        <f t="shared" si="0"/>
        <v>0</v>
      </c>
    </row>
    <row r="21" spans="1:5" x14ac:dyDescent="0.25">
      <c r="A21" s="1" t="s">
        <v>18</v>
      </c>
      <c r="B21" s="10">
        <v>15519</v>
      </c>
      <c r="C21" s="10">
        <v>18854</v>
      </c>
      <c r="D21" s="10">
        <f>321+18273+39240</f>
        <v>57834</v>
      </c>
      <c r="E21" s="10">
        <f t="shared" si="0"/>
        <v>92207</v>
      </c>
    </row>
    <row r="22" spans="1:5" x14ac:dyDescent="0.25">
      <c r="A22" s="5" t="s">
        <v>19</v>
      </c>
      <c r="B22" s="11">
        <v>23406</v>
      </c>
      <c r="C22" s="11">
        <v>30720</v>
      </c>
      <c r="D22" s="11">
        <f>688+18131+106278</f>
        <v>125097</v>
      </c>
      <c r="E22" s="11">
        <f t="shared" si="0"/>
        <v>179223</v>
      </c>
    </row>
    <row r="23" spans="1:5" x14ac:dyDescent="0.25">
      <c r="A23" s="1" t="s">
        <v>20</v>
      </c>
      <c r="B23" s="10">
        <v>51437</v>
      </c>
      <c r="C23" s="10">
        <v>61825</v>
      </c>
      <c r="D23" s="10">
        <f>761+51985+277110</f>
        <v>329856</v>
      </c>
      <c r="E23" s="10">
        <f t="shared" si="0"/>
        <v>443118</v>
      </c>
    </row>
    <row r="24" spans="1:5" x14ac:dyDescent="0.25">
      <c r="A24" s="5" t="s">
        <v>21</v>
      </c>
      <c r="B24" s="11">
        <v>8251</v>
      </c>
      <c r="C24" s="11">
        <v>18196</v>
      </c>
      <c r="D24" s="11">
        <f>546+17070+62580</f>
        <v>80196</v>
      </c>
      <c r="E24" s="11">
        <f t="shared" si="0"/>
        <v>106643</v>
      </c>
    </row>
    <row r="25" spans="1:5" x14ac:dyDescent="0.25">
      <c r="A25" s="1" t="s">
        <v>22</v>
      </c>
      <c r="B25" s="10">
        <v>36592</v>
      </c>
      <c r="C25" s="10">
        <v>39040</v>
      </c>
      <c r="D25" s="10">
        <f>5250+390+32462+89100</f>
        <v>127202</v>
      </c>
      <c r="E25" s="10">
        <f t="shared" si="0"/>
        <v>202834</v>
      </c>
    </row>
    <row r="26" spans="1:5" x14ac:dyDescent="0.25">
      <c r="A26" s="5" t="s">
        <v>23</v>
      </c>
      <c r="B26" s="11">
        <v>33135</v>
      </c>
      <c r="C26" s="11">
        <v>36553</v>
      </c>
      <c r="D26" s="11">
        <f>946+556+31170+105660</f>
        <v>138332</v>
      </c>
      <c r="E26" s="11">
        <f t="shared" si="0"/>
        <v>208020</v>
      </c>
    </row>
    <row r="27" spans="1:5" x14ac:dyDescent="0.25">
      <c r="A27" s="1" t="s">
        <v>24</v>
      </c>
      <c r="B27" s="10">
        <v>20989</v>
      </c>
      <c r="C27" s="10">
        <v>33710</v>
      </c>
      <c r="D27" s="10">
        <f>417+33298+112000</f>
        <v>145715</v>
      </c>
      <c r="E27" s="10">
        <f t="shared" si="0"/>
        <v>200414</v>
      </c>
    </row>
    <row r="28" spans="1:5" x14ac:dyDescent="0.25">
      <c r="A28" s="5" t="s">
        <v>25</v>
      </c>
      <c r="B28" s="11">
        <v>59830</v>
      </c>
      <c r="C28" s="11">
        <v>73832</v>
      </c>
      <c r="D28" s="11">
        <f>19500+655182</f>
        <v>674682</v>
      </c>
      <c r="E28" s="11">
        <f t="shared" si="0"/>
        <v>808344</v>
      </c>
    </row>
    <row r="29" spans="1:5" x14ac:dyDescent="0.25">
      <c r="A29" s="1" t="s">
        <v>26</v>
      </c>
      <c r="B29" s="3">
        <v>2456</v>
      </c>
      <c r="C29" s="10">
        <v>13231</v>
      </c>
      <c r="D29" s="10">
        <f>631+2092</f>
        <v>2723</v>
      </c>
      <c r="E29" s="10">
        <f t="shared" si="0"/>
        <v>18410</v>
      </c>
    </row>
    <row r="30" spans="1:5" x14ac:dyDescent="0.25">
      <c r="A30" s="5" t="s">
        <v>27</v>
      </c>
      <c r="B30" s="11">
        <v>18026</v>
      </c>
      <c r="C30" s="11">
        <v>21106</v>
      </c>
      <c r="D30" s="11">
        <f>313+13505+59200</f>
        <v>73018</v>
      </c>
      <c r="E30" s="11">
        <f t="shared" si="0"/>
        <v>112150</v>
      </c>
    </row>
    <row r="31" spans="1:5" x14ac:dyDescent="0.25">
      <c r="A31" s="1" t="s">
        <v>28</v>
      </c>
      <c r="B31" s="10">
        <v>15566</v>
      </c>
      <c r="C31" s="10">
        <v>18015</v>
      </c>
      <c r="D31" s="10">
        <f>525+15706+700</f>
        <v>16931</v>
      </c>
      <c r="E31" s="10">
        <f t="shared" si="0"/>
        <v>50512</v>
      </c>
    </row>
    <row r="32" spans="1:5" x14ac:dyDescent="0.25">
      <c r="A32" s="5" t="s">
        <v>29</v>
      </c>
      <c r="B32" s="11">
        <v>28162</v>
      </c>
      <c r="C32" s="11">
        <v>28678</v>
      </c>
      <c r="D32" s="11">
        <f>414+19107+52650</f>
        <v>72171</v>
      </c>
      <c r="E32" s="11">
        <f t="shared" si="0"/>
        <v>129011</v>
      </c>
    </row>
    <row r="33" spans="1:5" x14ac:dyDescent="0.25">
      <c r="A33" s="1" t="s">
        <v>30</v>
      </c>
      <c r="B33" s="10">
        <v>45202</v>
      </c>
      <c r="C33" s="10">
        <v>46023</v>
      </c>
      <c r="D33" s="10">
        <f>2662+901+40850+153265</f>
        <v>197678</v>
      </c>
      <c r="E33" s="10">
        <f t="shared" si="0"/>
        <v>288903</v>
      </c>
    </row>
    <row r="34" spans="1:5" x14ac:dyDescent="0.25">
      <c r="A34" s="5" t="s">
        <v>31</v>
      </c>
      <c r="B34" s="11">
        <v>823</v>
      </c>
      <c r="C34" s="11">
        <v>12119</v>
      </c>
      <c r="D34" s="11">
        <f>275+2092</f>
        <v>2367</v>
      </c>
      <c r="E34" s="11">
        <f t="shared" si="0"/>
        <v>15309</v>
      </c>
    </row>
    <row r="35" spans="1:5" x14ac:dyDescent="0.25">
      <c r="A35" s="1" t="s">
        <v>32</v>
      </c>
      <c r="B35" s="10">
        <v>6047</v>
      </c>
      <c r="C35" s="10">
        <v>6315</v>
      </c>
      <c r="D35" s="10">
        <f>187+6161</f>
        <v>6348</v>
      </c>
      <c r="E35" s="10">
        <f t="shared" si="0"/>
        <v>18710</v>
      </c>
    </row>
    <row r="36" spans="1:5" x14ac:dyDescent="0.25">
      <c r="A36" s="5" t="s">
        <v>33</v>
      </c>
      <c r="B36" s="11">
        <v>7417</v>
      </c>
      <c r="C36" s="11">
        <v>7793</v>
      </c>
      <c r="D36" s="11">
        <f>220+7579</f>
        <v>7799</v>
      </c>
      <c r="E36" s="11">
        <f t="shared" si="0"/>
        <v>23009</v>
      </c>
    </row>
    <row r="37" spans="1:5" x14ac:dyDescent="0.25">
      <c r="A37" s="1" t="s">
        <v>34</v>
      </c>
      <c r="B37" s="10">
        <v>6142</v>
      </c>
      <c r="C37" s="10">
        <v>6462</v>
      </c>
      <c r="D37" s="10">
        <f>176+6320</f>
        <v>6496</v>
      </c>
      <c r="E37" s="10">
        <f t="shared" si="0"/>
        <v>19100</v>
      </c>
    </row>
    <row r="38" spans="1:5" x14ac:dyDescent="0.25">
      <c r="A38" s="5" t="s">
        <v>35</v>
      </c>
      <c r="B38" s="11">
        <v>18826</v>
      </c>
      <c r="C38" s="11">
        <v>24847</v>
      </c>
      <c r="D38" s="11">
        <f>842+20709+99300</f>
        <v>120851</v>
      </c>
      <c r="E38" s="11">
        <f t="shared" si="0"/>
        <v>164524</v>
      </c>
    </row>
    <row r="39" spans="1:5" ht="15.75" x14ac:dyDescent="0.25">
      <c r="A39" s="6" t="s">
        <v>36</v>
      </c>
      <c r="B39" s="10">
        <v>35933</v>
      </c>
      <c r="C39" s="10">
        <v>38908</v>
      </c>
      <c r="D39" s="10">
        <f>710+37611+75390</f>
        <v>113711</v>
      </c>
      <c r="E39" s="10">
        <f t="shared" si="0"/>
        <v>188552</v>
      </c>
    </row>
    <row r="40" spans="1:5" x14ac:dyDescent="0.25">
      <c r="A40" s="5" t="s">
        <v>37</v>
      </c>
      <c r="B40" s="11">
        <v>31700</v>
      </c>
      <c r="C40" s="11">
        <v>35796</v>
      </c>
      <c r="D40" s="11">
        <f>1344+74753+1800</f>
        <v>77897</v>
      </c>
      <c r="E40" s="11">
        <f t="shared" si="0"/>
        <v>145393</v>
      </c>
    </row>
    <row r="41" spans="1:5" x14ac:dyDescent="0.25">
      <c r="A41" s="1" t="s">
        <v>38</v>
      </c>
      <c r="B41" s="10">
        <v>15507</v>
      </c>
      <c r="C41" s="10">
        <v>21149</v>
      </c>
      <c r="D41" s="10">
        <f>400+16885+29100</f>
        <v>46385</v>
      </c>
      <c r="E41" s="10">
        <f t="shared" si="0"/>
        <v>83041</v>
      </c>
    </row>
    <row r="42" spans="1:5" x14ac:dyDescent="0.25">
      <c r="A42" s="5" t="s">
        <v>39</v>
      </c>
      <c r="B42" s="11">
        <v>26762</v>
      </c>
      <c r="C42" s="11">
        <v>27402</v>
      </c>
      <c r="D42" s="11">
        <f>390+21047+27120</f>
        <v>48557</v>
      </c>
      <c r="E42" s="11">
        <f t="shared" si="0"/>
        <v>102721</v>
      </c>
    </row>
    <row r="43" spans="1:5" x14ac:dyDescent="0.25">
      <c r="A43" s="1" t="s">
        <v>40</v>
      </c>
      <c r="B43" s="10">
        <v>15292</v>
      </c>
      <c r="C43" s="10">
        <v>22295</v>
      </c>
      <c r="D43" s="10">
        <f>832+14122+64320</f>
        <v>79274</v>
      </c>
      <c r="E43" s="10">
        <f t="shared" si="0"/>
        <v>116861</v>
      </c>
    </row>
    <row r="44" spans="1:5" x14ac:dyDescent="0.25">
      <c r="A44" s="5" t="s">
        <v>41</v>
      </c>
      <c r="B44" s="11">
        <v>30512</v>
      </c>
      <c r="C44" s="11">
        <v>37036</v>
      </c>
      <c r="D44" s="11">
        <f>497+33270</f>
        <v>33767</v>
      </c>
      <c r="E44" s="11">
        <f t="shared" si="0"/>
        <v>101315</v>
      </c>
    </row>
    <row r="45" spans="1:5" x14ac:dyDescent="0.25">
      <c r="A45" s="1" t="s">
        <v>42</v>
      </c>
      <c r="B45" s="10">
        <v>15809</v>
      </c>
      <c r="C45" s="10">
        <v>15435</v>
      </c>
      <c r="D45" s="10">
        <f>695+11419+18300</f>
        <v>30414</v>
      </c>
      <c r="E45" s="10">
        <f t="shared" si="0"/>
        <v>61658</v>
      </c>
    </row>
    <row r="46" spans="1:5" x14ac:dyDescent="0.25">
      <c r="A46" s="5" t="s">
        <v>43</v>
      </c>
      <c r="B46" s="11">
        <v>27617</v>
      </c>
      <c r="C46" s="11">
        <v>46029</v>
      </c>
      <c r="D46" s="11">
        <f>402+27986+101396</f>
        <v>129784</v>
      </c>
      <c r="E46" s="11">
        <f t="shared" si="0"/>
        <v>203430</v>
      </c>
    </row>
    <row r="47" spans="1:5" x14ac:dyDescent="0.25">
      <c r="A47" s="1" t="s">
        <v>44</v>
      </c>
      <c r="B47" s="10">
        <v>27297</v>
      </c>
      <c r="C47" s="10">
        <v>27986</v>
      </c>
      <c r="D47" s="10">
        <f>576+23019+108203</f>
        <v>131798</v>
      </c>
      <c r="E47" s="10">
        <f t="shared" si="0"/>
        <v>187081</v>
      </c>
    </row>
    <row r="48" spans="1:5" x14ac:dyDescent="0.25">
      <c r="A48" s="5" t="s">
        <v>45</v>
      </c>
      <c r="B48" s="11">
        <v>22128</v>
      </c>
      <c r="C48" s="11">
        <v>23280</v>
      </c>
      <c r="D48" s="11">
        <f>360+19422+31710</f>
        <v>51492</v>
      </c>
      <c r="E48" s="11">
        <f t="shared" si="0"/>
        <v>96900</v>
      </c>
    </row>
    <row r="49" spans="1:5" x14ac:dyDescent="0.25">
      <c r="A49" s="1" t="s">
        <v>46</v>
      </c>
      <c r="B49" s="10">
        <v>17460</v>
      </c>
      <c r="C49" s="10">
        <v>22997</v>
      </c>
      <c r="D49" s="10">
        <f>465+22402+110730</f>
        <v>133597</v>
      </c>
      <c r="E49" s="10">
        <f t="shared" si="0"/>
        <v>174054</v>
      </c>
    </row>
    <row r="50" spans="1:5" x14ac:dyDescent="0.25">
      <c r="A50" s="5" t="s">
        <v>47</v>
      </c>
      <c r="B50" s="11">
        <v>40780</v>
      </c>
      <c r="C50" s="11">
        <v>46420</v>
      </c>
      <c r="D50" s="11">
        <f>566+45748+82890</f>
        <v>129204</v>
      </c>
      <c r="E50" s="11">
        <f t="shared" si="0"/>
        <v>216404</v>
      </c>
    </row>
    <row r="51" spans="1:5" x14ac:dyDescent="0.25">
      <c r="A51" s="1" t="s">
        <v>48</v>
      </c>
      <c r="B51" s="10">
        <v>35163</v>
      </c>
      <c r="C51" s="10">
        <v>49349</v>
      </c>
      <c r="D51" s="10">
        <f>704+43967+7800</f>
        <v>52471</v>
      </c>
      <c r="E51" s="10">
        <f t="shared" si="0"/>
        <v>136983</v>
      </c>
    </row>
    <row r="52" spans="1:5" x14ac:dyDescent="0.25">
      <c r="A52" s="5" t="s">
        <v>49</v>
      </c>
      <c r="B52" s="11">
        <v>16461</v>
      </c>
      <c r="C52" s="11">
        <v>27224</v>
      </c>
      <c r="D52" s="11">
        <f>360+28678+74760</f>
        <v>103798</v>
      </c>
      <c r="E52" s="11">
        <f t="shared" si="0"/>
        <v>147483</v>
      </c>
    </row>
    <row r="53" spans="1:5" x14ac:dyDescent="0.25">
      <c r="A53" s="1" t="s">
        <v>50</v>
      </c>
      <c r="B53" s="10">
        <v>28271</v>
      </c>
      <c r="C53" s="10">
        <v>35159</v>
      </c>
      <c r="D53" s="10">
        <f>625+149419</f>
        <v>150044</v>
      </c>
      <c r="E53" s="10">
        <f t="shared" si="0"/>
        <v>213474</v>
      </c>
    </row>
    <row r="54" spans="1:5" x14ac:dyDescent="0.25">
      <c r="A54" s="5" t="s">
        <v>51</v>
      </c>
      <c r="B54" s="11">
        <v>18029</v>
      </c>
      <c r="C54" s="11">
        <v>18869</v>
      </c>
      <c r="D54" s="11">
        <f>748+18853+20620</f>
        <v>40221</v>
      </c>
      <c r="E54" s="11">
        <f t="shared" si="0"/>
        <v>77119</v>
      </c>
    </row>
    <row r="55" spans="1:5" x14ac:dyDescent="0.25">
      <c r="A55" s="2" t="s">
        <v>52</v>
      </c>
      <c r="B55" s="10">
        <v>28204</v>
      </c>
      <c r="C55" s="10">
        <v>36106</v>
      </c>
      <c r="D55" s="10">
        <f>572+35332+75697</f>
        <v>111601</v>
      </c>
      <c r="E55" s="10">
        <f t="shared" si="0"/>
        <v>175911</v>
      </c>
    </row>
    <row r="56" spans="1:5" x14ac:dyDescent="0.25">
      <c r="A56" s="5" t="s">
        <v>53</v>
      </c>
      <c r="B56" s="11">
        <v>20785</v>
      </c>
      <c r="C56" s="11">
        <v>25646</v>
      </c>
      <c r="D56" s="11">
        <f>540+25053+6270</f>
        <v>31863</v>
      </c>
      <c r="E56" s="11">
        <f t="shared" si="0"/>
        <v>78294</v>
      </c>
    </row>
    <row r="57" spans="1:5" x14ac:dyDescent="0.25">
      <c r="A57" s="1" t="s">
        <v>54</v>
      </c>
      <c r="B57" s="10">
        <v>25790</v>
      </c>
      <c r="C57" s="10">
        <v>31496</v>
      </c>
      <c r="D57" s="10">
        <f>460+29570+52200</f>
        <v>82230</v>
      </c>
      <c r="E57" s="10">
        <f t="shared" si="0"/>
        <v>139516</v>
      </c>
    </row>
    <row r="58" spans="1:5" x14ac:dyDescent="0.25">
      <c r="A58" s="5" t="s">
        <v>55</v>
      </c>
      <c r="B58" s="11">
        <v>12468</v>
      </c>
      <c r="C58" s="11">
        <v>18568</v>
      </c>
      <c r="D58" s="11">
        <f>782+300+11581+32040</f>
        <v>44703</v>
      </c>
      <c r="E58" s="11">
        <f t="shared" si="0"/>
        <v>75739</v>
      </c>
    </row>
    <row r="59" spans="1:5" x14ac:dyDescent="0.25">
      <c r="A59" s="1" t="s">
        <v>56</v>
      </c>
      <c r="B59" s="10">
        <v>20755</v>
      </c>
      <c r="C59" s="10">
        <v>29021</v>
      </c>
      <c r="D59" s="10">
        <f>399+27269+100404</f>
        <v>128072</v>
      </c>
      <c r="E59" s="10">
        <f t="shared" si="0"/>
        <v>177848</v>
      </c>
    </row>
    <row r="60" spans="1:5" x14ac:dyDescent="0.25">
      <c r="A60" s="5" t="s">
        <v>57</v>
      </c>
      <c r="B60" s="11">
        <v>31071</v>
      </c>
      <c r="C60" s="11">
        <v>40955</v>
      </c>
      <c r="D60" s="11">
        <f>792+43283+29400</f>
        <v>73475</v>
      </c>
      <c r="E60" s="11">
        <f t="shared" si="0"/>
        <v>145501</v>
      </c>
    </row>
    <row r="61" spans="1:5" x14ac:dyDescent="0.25">
      <c r="A61" s="1" t="s">
        <v>58</v>
      </c>
      <c r="B61" s="10">
        <v>24475</v>
      </c>
      <c r="C61" s="10">
        <v>29621</v>
      </c>
      <c r="D61" s="10">
        <f>601+33154+113100</f>
        <v>146855</v>
      </c>
      <c r="E61" s="10">
        <f t="shared" si="0"/>
        <v>200951</v>
      </c>
    </row>
    <row r="62" spans="1:5" x14ac:dyDescent="0.25">
      <c r="A62" s="5" t="s">
        <v>59</v>
      </c>
      <c r="B62" s="11">
        <v>27597</v>
      </c>
      <c r="C62" s="11">
        <v>29978</v>
      </c>
      <c r="D62" s="11">
        <f>1040+26656+43350</f>
        <v>71046</v>
      </c>
      <c r="E62" s="11">
        <f t="shared" si="0"/>
        <v>128621</v>
      </c>
    </row>
    <row r="63" spans="1:5" ht="15.75" x14ac:dyDescent="0.25">
      <c r="A63" s="12" t="s">
        <v>63</v>
      </c>
      <c r="B63" s="13">
        <f>SUM(B3:B62)</f>
        <v>2600588</v>
      </c>
      <c r="C63" s="13">
        <f t="shared" ref="C63:E63" si="1">SUM(C3:C62)</f>
        <v>2951501</v>
      </c>
      <c r="D63" s="13">
        <f t="shared" si="1"/>
        <v>12678650</v>
      </c>
      <c r="E63" s="13">
        <f t="shared" si="1"/>
        <v>18230739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2023-01-20T17:37:08Z</dcterms:modified>
</cp:coreProperties>
</file>